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 activeTab="1"/>
  </bookViews>
  <sheets>
    <sheet name="С1 станд." sheetId="1" r:id="rId1"/>
    <sheet name="Расходы по С1" sheetId="2" r:id="rId2"/>
    <sheet name="Лист3" sheetId="3" r:id="rId3"/>
  </sheets>
  <definedNames>
    <definedName name="_xlnm.Print_Area" localSheetId="1">'Расходы по С1'!$A$1:$H$32</definedName>
    <definedName name="_xlnm.Print_Area" localSheetId="0">'С1 станд.'!$A$1:$N$16</definedName>
  </definedNames>
  <calcPr calcId="152511"/>
</workbook>
</file>

<file path=xl/calcChain.xml><?xml version="1.0" encoding="utf-8"?>
<calcChain xmlns="http://schemas.openxmlformats.org/spreadsheetml/2006/main">
  <c r="H12" i="2" l="1"/>
  <c r="E12" i="2"/>
  <c r="H16" i="2" l="1"/>
  <c r="E16" i="2"/>
  <c r="F14" i="2" l="1"/>
  <c r="G14" i="2"/>
  <c r="C14" i="2"/>
  <c r="D14" i="2"/>
  <c r="E17" i="2"/>
  <c r="H19" i="2"/>
  <c r="E19" i="2"/>
  <c r="H20" i="2"/>
  <c r="E20" i="2"/>
  <c r="H22" i="2"/>
  <c r="E22" i="2"/>
  <c r="E14" i="2"/>
  <c r="H11" i="2"/>
  <c r="H10" i="2"/>
  <c r="E10" i="2" l="1"/>
  <c r="E11" i="2"/>
  <c r="F17" i="2" l="1"/>
  <c r="G17" i="2"/>
  <c r="C17" i="2"/>
  <c r="D17" i="2"/>
  <c r="H13" i="2"/>
  <c r="E13" i="2"/>
  <c r="E9" i="2" s="1"/>
  <c r="E10" i="1" l="1"/>
  <c r="N10" i="1" s="1"/>
  <c r="C10" i="1"/>
  <c r="G12" i="2"/>
  <c r="G13" i="2" s="1"/>
  <c r="G11" i="2"/>
  <c r="F12" i="2"/>
  <c r="F13" i="2" s="1"/>
  <c r="F9" i="2" s="1"/>
  <c r="C11" i="1" s="1"/>
  <c r="F11" i="2"/>
  <c r="D12" i="2"/>
  <c r="D13" i="2" s="1"/>
  <c r="D11" i="2"/>
  <c r="C12" i="2"/>
  <c r="C13" i="2" s="1"/>
  <c r="C9" i="2" s="1"/>
  <c r="C11" i="2"/>
  <c r="G9" i="2" l="1"/>
  <c r="D11" i="1" s="1"/>
  <c r="D9" i="2"/>
  <c r="D10" i="1" s="1"/>
  <c r="L11" i="1" l="1"/>
  <c r="M11" i="1"/>
  <c r="M10" i="1"/>
  <c r="L10" i="1"/>
  <c r="E23" i="2" l="1"/>
  <c r="H23" i="2"/>
  <c r="H17" i="2"/>
  <c r="H14" i="2" s="1"/>
  <c r="H9" i="2" s="1"/>
  <c r="E11" i="1" s="1"/>
  <c r="N11" i="1" s="1"/>
  <c r="B8" i="2"/>
  <c r="C8" i="2" s="1"/>
  <c r="D8" i="2" s="1"/>
  <c r="E8" i="2" s="1"/>
  <c r="F8" i="2" s="1"/>
  <c r="G8" i="2" s="1"/>
  <c r="H8" i="2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</calcChain>
</file>

<file path=xl/sharedStrings.xml><?xml version="1.0" encoding="utf-8"?>
<sst xmlns="http://schemas.openxmlformats.org/spreadsheetml/2006/main" count="112" uniqueCount="70">
  <si>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</si>
  <si>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</si>
  <si>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</si>
  <si>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</si>
  <si>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</si>
  <si>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</si>
  <si>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1.</t>
  </si>
  <si>
    <t>Подготовка и выдача сетевой организацией технических условий Заявителю</t>
  </si>
  <si>
    <t>2.</t>
  </si>
  <si>
    <t>2016 г.</t>
  </si>
  <si>
    <t>факт (заполняется в соответствии с исполнительной документацией)</t>
  </si>
  <si>
    <t>факт</t>
  </si>
  <si>
    <t>№п/п</t>
  </si>
  <si>
    <t xml:space="preserve">Проверка сетевой организацией выполнения Заявителем технических условий
</t>
  </si>
  <si>
    <t>2017 г.</t>
  </si>
  <si>
    <t>Показатели</t>
  </si>
  <si>
    <t>Расходы по выполнению мероприятий по технологическому присоединению, всего</t>
  </si>
  <si>
    <t>Вспомогательные материалы</t>
  </si>
  <si>
    <t>Энергия на хозяйственные нужды</t>
  </si>
  <si>
    <t>Оплата труда ППП</t>
  </si>
  <si>
    <t>Отчисления на страховые взносы</t>
  </si>
  <si>
    <t>Прочие расходы, всего, в том числе:</t>
  </si>
  <si>
    <t>услуги связи</t>
  </si>
  <si>
    <t>расходы на охрану и пожарную безопасность</t>
  </si>
  <si>
    <t>расходы на информационное обслуживание, иные услуги, связанные с деятельностью по технологическому присоединению</t>
  </si>
  <si>
    <t>плата за аренду имущества</t>
  </si>
  <si>
    <t>другие прочие расходы, связанные с производством и реализацией</t>
  </si>
  <si>
    <t>1.1</t>
  </si>
  <si>
    <t>1.2</t>
  </si>
  <si>
    <t>1.3</t>
  </si>
  <si>
    <t>1.4</t>
  </si>
  <si>
    <t>1.5</t>
  </si>
  <si>
    <t>1.5.1</t>
  </si>
  <si>
    <t>1.5.2</t>
  </si>
  <si>
    <t>1.5.3</t>
  </si>
  <si>
    <t>1.5.3.1</t>
  </si>
  <si>
    <t xml:space="preserve"> работы и услуги непроизводственного характера</t>
  </si>
  <si>
    <t xml:space="preserve"> налоги и сборы, уменьшающие налогооблагаемую базу на прибыль организаций, всего</t>
  </si>
  <si>
    <t xml:space="preserve"> работы и услуги непроизводственного характера, в том числе:</t>
  </si>
  <si>
    <t>1.5.3.2</t>
  </si>
  <si>
    <t>1.5.3.3</t>
  </si>
  <si>
    <t>1.5.3.4</t>
  </si>
  <si>
    <t>1.5.3.5</t>
  </si>
  <si>
    <t>1.6.</t>
  </si>
  <si>
    <t>1.6.1</t>
  </si>
  <si>
    <t>1.6.2</t>
  </si>
  <si>
    <t>1.6.3</t>
  </si>
  <si>
    <t>1.6.4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</si>
  <si>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</si>
  <si>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</si>
  <si>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 xml:space="preserve">Внереализационные расходы, всего
</t>
  </si>
  <si>
    <t>расходы на услуги банков</t>
  </si>
  <si>
    <t xml:space="preserve"> %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</si>
  <si>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</si>
  <si>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</si>
  <si>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Руководитель сетевой организации</t>
  </si>
  <si>
    <t>подпись</t>
  </si>
  <si>
    <t>ФИО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</si>
  <si>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</si>
  <si>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</si>
  <si>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</si>
  <si>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</si>
  <si>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 xml:space="preserve">3. Сведения предоставить официальным письмом в МТРиЭ с направлением электронной версии на почтовый адрес: elektro@tarif74.ru, 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</si>
  <si>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указаний, за 2016-2018 гг.</t>
  </si>
  <si>
    <t>2018 г.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</si>
  <si>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«Ставки по ТП на 2020г.», «Выпадающие по ТП на 2020г.».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</si>
  <si>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</si>
  <si>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с обязательной пометкой «Ставки по ТП на 2020г.», «Выпадающие по ТП на 2020г.».</t>
  </si>
  <si>
    <t>Управляющий директор АО "ЭПМ-ЧЭЗ"</t>
  </si>
  <si>
    <t>А.В. Залесов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</si>
</sst>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_ ;\-#,##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43" fontId="1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wrapText="1"/>
    </xf>
    <xf numFmtId="43" fontId="1" fillId="0" borderId="1" xfId="0" applyNumberFormat="1" applyFont="1" applyBorder="1" applyAlignment="1">
      <alignment horizontal="center" wrapText="1"/>
    </xf>
    <xf numFmtId="43" fontId="1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3" fontId="0" fillId="0" borderId="0" xfId="0" applyNumberFormat="1" applyFill="1"/>
    <xf numFmtId="43" fontId="2" fillId="0" borderId="0" xfId="0" applyNumberFormat="1" applyFont="1" applyFill="1"/>
    <xf numFmtId="0" fontId="2" fillId="0" borderId="0" xfId="0" applyFont="1"/>
    <xf numFmtId="43" fontId="1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43" fontId="5" fillId="0" borderId="0" xfId="0" applyNumberFormat="1" applyFont="1"/>
    <xf numFmtId="165" fontId="1" fillId="0" borderId="2" xfId="0" applyNumberFormat="1" applyFont="1" applyBorder="1" applyAlignment="1">
      <alignment horizontal="center" wrapText="1"/>
    </xf>
    <xf numFmtId="0" fontId="0" fillId="0" borderId="0" xfId="0" applyBorder="1"/>
    <xf numFmtId="43" fontId="1" fillId="0" borderId="2" xfId="0" applyNumberFormat="1" applyFont="1" applyBorder="1" applyAlignment="1">
      <alignment horizontal="left" wrapText="1"/>
    </xf>
    <xf numFmtId="43" fontId="1" fillId="0" borderId="2" xfId="0" applyNumberFormat="1" applyFont="1" applyBorder="1" applyAlignment="1">
      <alignment horizontal="left" vertical="top" wrapText="1"/>
    </xf>
    <xf numFmtId="2" fontId="0" fillId="0" borderId="2" xfId="0" applyNumberForma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wrapText="1"/>
    </xf>
    <xf numFmtId="43" fontId="2" fillId="0" borderId="2" xfId="0" applyNumberFormat="1" applyFont="1" applyFill="1" applyBorder="1" applyAlignment="1">
      <alignment horizontal="center" wrapText="1"/>
    </xf>
    <xf numFmtId="4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43" fontId="1" fillId="0" borderId="2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/>
    <xf numFmtId="43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" fillId="0" borderId="7" xfId="0" applyNumberFormat="1" applyFont="1" applyBorder="1" applyAlignment="1">
      <alignment horizontal="left" wrapText="1"/>
    </xf>
    <xf numFmtId="43" fontId="1" fillId="0" borderId="0" xfId="0" applyNumberFormat="1" applyFont="1" applyBorder="1" applyAlignment="1">
      <alignment horizontal="left" wrapText="1"/>
    </xf>
    <xf numFmtId="43" fontId="1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43" fontId="1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wrapText="1"/>
    </xf>
    <xf numFmtId="43" fontId="1" fillId="0" borderId="4" xfId="0" applyNumberFormat="1" applyFont="1" applyBorder="1" applyAlignment="1">
      <alignment horizontal="center" wrapText="1"/>
    </xf>
    <xf numFmtId="43" fontId="1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6" customWidth="1"/>
    <col min="2" max="2" width="37.85546875" customWidth="1"/>
    <col min="3" max="3" width="21.85546875" customWidth="1"/>
    <col min="4" max="4" width="22" customWidth="1"/>
    <col min="5" max="5" width="19.85546875" customWidth="1"/>
    <col min="6" max="6" width="14.85546875" customWidth="1"/>
    <col min="7" max="7" width="12.85546875" customWidth="1"/>
    <col min="8" max="8" width="16.140625" customWidth="1"/>
    <col min="9" max="9" width="12.85546875" customWidth="1"/>
    <col min="10" max="10" width="10.5703125" customWidth="1"/>
    <col min="11" max="11" width="12.7109375" customWidth="1"/>
    <col min="12" max="12" width="10.85546875" customWidth="1"/>
    <col min="13" max="13" width="10.7109375" customWidth="1"/>
    <col min="14" max="14" width="13.42578125" customWidth="1"/>
  </cols>
  <sheetData>
    <row r="2" spans="1:14" ht="15.75" x14ac:dyDescent="0.25">
      <c r="B2" s="28" t="s">
        <v>63</v>
      </c>
      <c r="C2" s="28"/>
      <c r="D2" s="28"/>
      <c r="E2" s="28"/>
      <c r="F2" s="28"/>
      <c r="G2" s="28"/>
      <c r="H2" s="28"/>
      <c r="I2" s="29"/>
      <c r="J2" s="29"/>
      <c r="K2" s="29"/>
      <c r="L2" s="29"/>
      <c r="M2" s="29"/>
      <c r="N2" s="29"/>
    </row>
    <row r="3" spans="1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" customHeight="1" x14ac:dyDescent="0.25">
      <c r="A5" s="23" t="s">
        <v>12</v>
      </c>
      <c r="B5" s="23" t="s">
        <v>0</v>
      </c>
      <c r="C5" s="26" t="s">
        <v>1</v>
      </c>
      <c r="D5" s="26"/>
      <c r="E5" s="26"/>
      <c r="F5" s="27"/>
      <c r="G5" s="27"/>
      <c r="H5" s="27"/>
      <c r="I5" s="27"/>
      <c r="J5" s="27"/>
      <c r="K5" s="27"/>
      <c r="L5" s="25" t="s">
        <v>2</v>
      </c>
      <c r="M5" s="24"/>
      <c r="N5" s="24"/>
    </row>
    <row r="6" spans="1:14" ht="74.25" customHeight="1" x14ac:dyDescent="0.25">
      <c r="A6" s="24"/>
      <c r="B6" s="24"/>
      <c r="C6" s="30" t="s">
        <v>3</v>
      </c>
      <c r="D6" s="30"/>
      <c r="E6" s="30"/>
      <c r="F6" s="25" t="s">
        <v>4</v>
      </c>
      <c r="G6" s="31"/>
      <c r="H6" s="31"/>
      <c r="I6" s="25" t="s">
        <v>5</v>
      </c>
      <c r="J6" s="31"/>
      <c r="K6" s="31"/>
      <c r="L6" s="24"/>
      <c r="M6" s="24"/>
      <c r="N6" s="24"/>
    </row>
    <row r="7" spans="1:14" x14ac:dyDescent="0.25">
      <c r="A7" s="24"/>
      <c r="B7" s="24"/>
      <c r="C7" s="6" t="s">
        <v>9</v>
      </c>
      <c r="D7" s="6" t="s">
        <v>14</v>
      </c>
      <c r="E7" s="6" t="s">
        <v>64</v>
      </c>
      <c r="F7" s="13" t="s">
        <v>9</v>
      </c>
      <c r="G7" s="13" t="s">
        <v>14</v>
      </c>
      <c r="H7" s="13" t="s">
        <v>64</v>
      </c>
      <c r="I7" s="13" t="s">
        <v>9</v>
      </c>
      <c r="J7" s="13" t="s">
        <v>14</v>
      </c>
      <c r="K7" s="13" t="s">
        <v>64</v>
      </c>
      <c r="L7" s="13" t="s">
        <v>9</v>
      </c>
      <c r="M7" s="13" t="s">
        <v>14</v>
      </c>
      <c r="N7" s="13" t="s">
        <v>64</v>
      </c>
    </row>
    <row r="8" spans="1:14" ht="72" x14ac:dyDescent="0.25">
      <c r="A8" s="24"/>
      <c r="B8" s="24"/>
      <c r="C8" s="6" t="s">
        <v>10</v>
      </c>
      <c r="D8" s="6" t="s">
        <v>10</v>
      </c>
      <c r="E8" s="6" t="s">
        <v>10</v>
      </c>
      <c r="F8" s="4" t="s">
        <v>11</v>
      </c>
      <c r="G8" s="4" t="s">
        <v>11</v>
      </c>
      <c r="H8" s="4" t="s">
        <v>11</v>
      </c>
      <c r="I8" s="4" t="s">
        <v>11</v>
      </c>
      <c r="J8" s="4" t="s">
        <v>11</v>
      </c>
      <c r="K8" s="4" t="s">
        <v>11</v>
      </c>
      <c r="L8" s="4" t="s">
        <v>11</v>
      </c>
      <c r="M8" s="4" t="s">
        <v>11</v>
      </c>
      <c r="N8" s="4" t="s">
        <v>11</v>
      </c>
    </row>
    <row r="9" spans="1:14" x14ac:dyDescent="0.25">
      <c r="A9" s="5">
        <v>1</v>
      </c>
      <c r="B9" s="5">
        <f>A9+1</f>
        <v>2</v>
      </c>
      <c r="C9" s="5">
        <f t="shared" ref="C9:N9" si="0">B9+1</f>
        <v>3</v>
      </c>
      <c r="D9" s="5">
        <f t="shared" si="0"/>
        <v>4</v>
      </c>
      <c r="E9" s="5">
        <f t="shared" si="0"/>
        <v>5</v>
      </c>
      <c r="F9" s="5">
        <f t="shared" si="0"/>
        <v>6</v>
      </c>
      <c r="G9" s="5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 s="5">
        <f t="shared" si="0"/>
        <v>13</v>
      </c>
      <c r="N9" s="5">
        <f t="shared" si="0"/>
        <v>14</v>
      </c>
    </row>
    <row r="10" spans="1:14" ht="43.5" x14ac:dyDescent="0.25">
      <c r="A10" s="5" t="s">
        <v>6</v>
      </c>
      <c r="B10" s="6" t="s">
        <v>7</v>
      </c>
      <c r="C10" s="20">
        <f>'Расходы по С1'!C9</f>
        <v>5684.4651636363633</v>
      </c>
      <c r="D10" s="20">
        <f>'Расходы по С1'!D9</f>
        <v>5915.8598235151512</v>
      </c>
      <c r="E10" s="20">
        <f>'Расходы по С1'!E9</f>
        <v>6211.1077960909097</v>
      </c>
      <c r="F10" s="14">
        <v>1</v>
      </c>
      <c r="G10" s="14">
        <v>1</v>
      </c>
      <c r="H10" s="14">
        <v>1</v>
      </c>
      <c r="I10" s="14">
        <v>15</v>
      </c>
      <c r="J10" s="14">
        <v>15</v>
      </c>
      <c r="K10" s="14">
        <v>15</v>
      </c>
      <c r="L10" s="20">
        <f>C10</f>
        <v>5684.4651636363633</v>
      </c>
      <c r="M10" s="20">
        <f t="shared" ref="M10" si="1">D10</f>
        <v>5915.8598235151512</v>
      </c>
      <c r="N10" s="20">
        <f>E10</f>
        <v>6211.1077960909097</v>
      </c>
    </row>
    <row r="11" spans="1:14" ht="57.75" x14ac:dyDescent="0.25">
      <c r="A11" s="5" t="s">
        <v>8</v>
      </c>
      <c r="B11" s="6" t="s">
        <v>13</v>
      </c>
      <c r="C11" s="20">
        <f>'Расходы по С1'!F9</f>
        <v>3036.3405818181814</v>
      </c>
      <c r="D11" s="20">
        <f>'Расходы по С1'!G9</f>
        <v>3150.4062477575762</v>
      </c>
      <c r="E11" s="20">
        <f>'Расходы по С1'!H9</f>
        <v>3307.3815415454551</v>
      </c>
      <c r="F11" s="14">
        <v>1</v>
      </c>
      <c r="G11" s="14">
        <v>1</v>
      </c>
      <c r="H11" s="14">
        <v>1</v>
      </c>
      <c r="I11" s="14">
        <v>15</v>
      </c>
      <c r="J11" s="14">
        <v>15</v>
      </c>
      <c r="K11" s="14">
        <v>15</v>
      </c>
      <c r="L11" s="20">
        <f>C11</f>
        <v>3036.3405818181814</v>
      </c>
      <c r="M11" s="20">
        <f t="shared" ref="M11" si="2">D11</f>
        <v>3150.4062477575762</v>
      </c>
      <c r="N11" s="20">
        <f t="shared" ref="N11" si="3">E11</f>
        <v>3307.3815415454551</v>
      </c>
    </row>
    <row r="13" spans="1:14" ht="20.25" customHeight="1" x14ac:dyDescent="0.25">
      <c r="B13" s="32" t="s">
        <v>68</v>
      </c>
      <c r="C13" s="33"/>
      <c r="F13" s="17"/>
      <c r="G13" s="33" t="s">
        <v>69</v>
      </c>
      <c r="H13" s="33"/>
    </row>
    <row r="14" spans="1:14" x14ac:dyDescent="0.25">
      <c r="B14" s="15" t="s">
        <v>55</v>
      </c>
      <c r="C14" s="1"/>
      <c r="D14" s="1"/>
      <c r="E14" s="1" t="s">
        <v>56</v>
      </c>
      <c r="F14" s="1"/>
      <c r="G14" s="1" t="s">
        <v>57</v>
      </c>
      <c r="H14" s="2"/>
      <c r="I14" s="2"/>
      <c r="J14" s="2"/>
    </row>
    <row r="15" spans="1:14" x14ac:dyDescent="0.25">
      <c r="B15" s="1" t="s">
        <v>58</v>
      </c>
      <c r="C15" s="1"/>
      <c r="D15" s="1"/>
      <c r="E15" s="1"/>
      <c r="F15" s="1"/>
      <c r="G15" s="1"/>
      <c r="H15" s="2"/>
      <c r="I15" s="2"/>
      <c r="J15" s="2"/>
    </row>
    <row r="16" spans="1:14" x14ac:dyDescent="0.25">
      <c r="B16" s="1"/>
      <c r="C16" s="1"/>
      <c r="D16" s="1"/>
      <c r="E16" s="1"/>
      <c r="F16" s="1"/>
      <c r="G16" s="1"/>
      <c r="H16" s="10"/>
      <c r="I16" s="10"/>
      <c r="J16" s="10"/>
    </row>
    <row r="17" spans="2:10" x14ac:dyDescent="0.25">
      <c r="B17" s="1" t="s">
        <v>59</v>
      </c>
      <c r="C17" s="1"/>
      <c r="D17" s="1"/>
      <c r="E17" s="1"/>
      <c r="F17" s="2"/>
      <c r="G17" s="2"/>
      <c r="H17" s="2"/>
      <c r="I17" s="2"/>
      <c r="J17" s="2"/>
    </row>
    <row r="18" spans="2:10" x14ac:dyDescent="0.25">
      <c r="B18" s="1" t="s">
        <v>60</v>
      </c>
      <c r="C18" s="1"/>
      <c r="D18" s="1"/>
      <c r="E18" s="1"/>
      <c r="F18" s="2"/>
      <c r="G18" s="2"/>
      <c r="H18" s="2"/>
      <c r="I18" s="2"/>
      <c r="J18" s="2"/>
    </row>
    <row r="19" spans="2:10" x14ac:dyDescent="0.25">
      <c r="B19" s="1" t="s">
        <v>61</v>
      </c>
      <c r="C19" s="1"/>
      <c r="D19" s="1"/>
      <c r="E19" s="1"/>
      <c r="F19" s="2"/>
      <c r="G19" s="2"/>
      <c r="H19" s="2"/>
      <c r="I19" s="2"/>
      <c r="J19" s="2"/>
    </row>
    <row r="20" spans="2:10" x14ac:dyDescent="0.25">
      <c r="B20" s="11" t="s">
        <v>65</v>
      </c>
      <c r="C20" s="11"/>
      <c r="D20" s="11"/>
      <c r="E20" s="11"/>
      <c r="F20" s="10"/>
      <c r="G20" s="10"/>
      <c r="H20" s="2"/>
      <c r="I20" s="2"/>
      <c r="J20" s="2"/>
    </row>
    <row r="21" spans="2:10" x14ac:dyDescent="0.25">
      <c r="B21" s="12"/>
      <c r="C21" s="12"/>
      <c r="D21" s="12"/>
      <c r="E21" s="12"/>
      <c r="F21" s="12"/>
      <c r="G21" s="12"/>
      <c r="H21" s="12"/>
      <c r="I21" s="2"/>
      <c r="J21" s="2"/>
    </row>
  </sheetData>
  <mergeCells count="10">
    <mergeCell ref="B13:C13"/>
    <mergeCell ref="G13:H13"/>
    <mergeCell ref="A5:A8"/>
    <mergeCell ref="B5:B8"/>
    <mergeCell ref="L5:N6"/>
    <mergeCell ref="C5:K5"/>
    <mergeCell ref="B2:N2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7"/>
  <sheetViews>
    <sheetView tabSelected="1"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10" customWidth="1"/>
    <col min="2" max="2" width="37.85546875" customWidth="1"/>
    <col min="3" max="3" width="23.7109375" customWidth="1"/>
    <col min="4" max="4" width="20.140625" customWidth="1"/>
    <col min="5" max="5" width="21.7109375" customWidth="1"/>
    <col min="6" max="6" width="14" customWidth="1"/>
    <col min="7" max="7" width="14.5703125" customWidth="1"/>
    <col min="8" max="8" width="20.7109375" customWidth="1"/>
  </cols>
  <sheetData>
    <row r="2" spans="1:8" ht="60.75" customHeight="1" x14ac:dyDescent="0.25">
      <c r="B2" s="28" t="s">
        <v>66</v>
      </c>
      <c r="C2" s="28"/>
      <c r="D2" s="28"/>
      <c r="E2" s="28"/>
      <c r="F2" s="28"/>
      <c r="G2" s="28"/>
      <c r="H2" s="28"/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B4" s="1"/>
      <c r="C4" s="1"/>
      <c r="D4" s="1"/>
      <c r="E4" s="1"/>
      <c r="F4" s="1"/>
      <c r="G4" s="1"/>
      <c r="H4" s="1"/>
    </row>
    <row r="5" spans="1:8" ht="74.25" customHeight="1" x14ac:dyDescent="0.25">
      <c r="A5" s="34" t="s">
        <v>12</v>
      </c>
      <c r="B5" s="36" t="s">
        <v>15</v>
      </c>
      <c r="C5" s="38" t="s">
        <v>48</v>
      </c>
      <c r="D5" s="39"/>
      <c r="E5" s="40"/>
      <c r="F5" s="25" t="s">
        <v>49</v>
      </c>
      <c r="G5" s="31"/>
      <c r="H5" s="31"/>
    </row>
    <row r="6" spans="1:8" x14ac:dyDescent="0.25">
      <c r="A6" s="35"/>
      <c r="B6" s="37"/>
      <c r="C6" s="3" t="s">
        <v>9</v>
      </c>
      <c r="D6" s="3" t="s">
        <v>14</v>
      </c>
      <c r="E6" s="3" t="s">
        <v>64</v>
      </c>
      <c r="F6" s="13" t="s">
        <v>9</v>
      </c>
      <c r="G6" s="13" t="s">
        <v>14</v>
      </c>
      <c r="H6" s="13" t="s">
        <v>64</v>
      </c>
    </row>
    <row r="7" spans="1:8" ht="72" x14ac:dyDescent="0.25">
      <c r="A7" s="35"/>
      <c r="B7" s="37"/>
      <c r="C7" s="7" t="s">
        <v>10</v>
      </c>
      <c r="D7" s="7" t="s">
        <v>10</v>
      </c>
      <c r="E7" s="7" t="s">
        <v>10</v>
      </c>
      <c r="F7" s="8" t="s">
        <v>11</v>
      </c>
      <c r="G7" s="8" t="s">
        <v>11</v>
      </c>
      <c r="H7" s="8" t="s">
        <v>11</v>
      </c>
    </row>
    <row r="8" spans="1:8" x14ac:dyDescent="0.25">
      <c r="A8" s="5">
        <v>1</v>
      </c>
      <c r="B8" s="5">
        <f>A8+1</f>
        <v>2</v>
      </c>
      <c r="C8" s="5">
        <f t="shared" ref="C8:H8" si="0">B8+1</f>
        <v>3</v>
      </c>
      <c r="D8" s="5">
        <f t="shared" si="0"/>
        <v>4</v>
      </c>
      <c r="E8" s="5">
        <f t="shared" si="0"/>
        <v>5</v>
      </c>
      <c r="F8" s="5">
        <f t="shared" si="0"/>
        <v>6</v>
      </c>
      <c r="G8" s="5">
        <f t="shared" si="0"/>
        <v>7</v>
      </c>
      <c r="H8" s="5">
        <f t="shared" si="0"/>
        <v>8</v>
      </c>
    </row>
    <row r="9" spans="1:8" ht="43.5" x14ac:dyDescent="0.25">
      <c r="A9" s="5" t="s">
        <v>6</v>
      </c>
      <c r="B9" s="18" t="s">
        <v>16</v>
      </c>
      <c r="C9" s="16">
        <f t="shared" ref="C9:D9" si="1">C10+C11+C12+C13+C23+C14</f>
        <v>5684.4651636363633</v>
      </c>
      <c r="D9" s="16">
        <f t="shared" si="1"/>
        <v>5915.8598235151512</v>
      </c>
      <c r="E9" s="16">
        <f>E10+E11+E12+E13+E23+E14</f>
        <v>6211.1077960909097</v>
      </c>
      <c r="F9" s="16">
        <f t="shared" ref="F9:H9" si="2">F10+F11+F12+F13+F23+F14</f>
        <v>3036.3405818181814</v>
      </c>
      <c r="G9" s="16">
        <f t="shared" si="2"/>
        <v>3150.4062477575762</v>
      </c>
      <c r="H9" s="16">
        <f t="shared" si="2"/>
        <v>3307.3815415454551</v>
      </c>
    </row>
    <row r="10" spans="1:8" x14ac:dyDescent="0.25">
      <c r="A10" s="9" t="s">
        <v>27</v>
      </c>
      <c r="B10" s="18" t="s">
        <v>17</v>
      </c>
      <c r="C10" s="21">
        <v>28.4</v>
      </c>
      <c r="D10" s="21">
        <v>28.4</v>
      </c>
      <c r="E10" s="21">
        <f>28.4*1.04</f>
        <v>29.535999999999998</v>
      </c>
      <c r="F10" s="21">
        <v>28.4</v>
      </c>
      <c r="G10" s="21">
        <v>28.4</v>
      </c>
      <c r="H10" s="21">
        <f>28.4*1.04</f>
        <v>29.535999999999998</v>
      </c>
    </row>
    <row r="11" spans="1:8" x14ac:dyDescent="0.25">
      <c r="A11" s="9" t="s">
        <v>28</v>
      </c>
      <c r="B11" s="18" t="s">
        <v>18</v>
      </c>
      <c r="C11" s="21">
        <f>(1.6+0.4+0.4)*3.5*2</f>
        <v>16.8</v>
      </c>
      <c r="D11" s="21">
        <f>(1.6+0.4+0.4)*2.95764*2</f>
        <v>14.196672</v>
      </c>
      <c r="E11" s="22">
        <f>(1.6+0.4+0.4)*3.160985*2</f>
        <v>15.172727999999999</v>
      </c>
      <c r="F11" s="21">
        <f>(1.6+0.4+0.4)*3.5*2</f>
        <v>16.8</v>
      </c>
      <c r="G11" s="21">
        <f>(1.6+0.4+0.4)*2.95764*2</f>
        <v>14.196672</v>
      </c>
      <c r="H11" s="22">
        <f>(1.6+0.4+0.4)*3.160985*2</f>
        <v>15.172727999999999</v>
      </c>
    </row>
    <row r="12" spans="1:8" x14ac:dyDescent="0.25">
      <c r="A12" s="9" t="s">
        <v>29</v>
      </c>
      <c r="B12" s="18" t="s">
        <v>19</v>
      </c>
      <c r="C12" s="21">
        <f>(36788.5+5000)/165*16</f>
        <v>4052.2181818181816</v>
      </c>
      <c r="D12" s="21">
        <f>(38640+5000)/165*16</f>
        <v>4231.757575757576</v>
      </c>
      <c r="E12" s="21">
        <f>(38640+5000)/165*16*1.05</f>
        <v>4443.3454545454551</v>
      </c>
      <c r="F12" s="21">
        <f>(36788.5+5000)/165*8</f>
        <v>2026.1090909090908</v>
      </c>
      <c r="G12" s="21">
        <f>(38640+5000)/165*8</f>
        <v>2115.878787878788</v>
      </c>
      <c r="H12" s="21">
        <f>(38640+5000)/165*8*1.05</f>
        <v>2221.6727272727276</v>
      </c>
    </row>
    <row r="13" spans="1:8" x14ac:dyDescent="0.25">
      <c r="A13" s="9" t="s">
        <v>30</v>
      </c>
      <c r="B13" s="18" t="s">
        <v>20</v>
      </c>
      <c r="C13" s="21">
        <f t="shared" ref="C13:H13" si="3">C12*0.307</f>
        <v>1244.0309818181818</v>
      </c>
      <c r="D13" s="21">
        <f t="shared" si="3"/>
        <v>1299.1495757575758</v>
      </c>
      <c r="E13" s="22">
        <f t="shared" si="3"/>
        <v>1364.1070545454547</v>
      </c>
      <c r="F13" s="21">
        <f t="shared" si="3"/>
        <v>622.01549090909089</v>
      </c>
      <c r="G13" s="21">
        <f t="shared" si="3"/>
        <v>649.5747878787879</v>
      </c>
      <c r="H13" s="22">
        <f t="shared" si="3"/>
        <v>682.05352727272737</v>
      </c>
    </row>
    <row r="14" spans="1:8" ht="29.25" x14ac:dyDescent="0.25">
      <c r="A14" s="9" t="s">
        <v>31</v>
      </c>
      <c r="B14" s="18" t="s">
        <v>21</v>
      </c>
      <c r="C14" s="21">
        <f t="shared" ref="C14:D14" si="4">C15+C16+C17</f>
        <v>343.01599999999996</v>
      </c>
      <c r="D14" s="21">
        <f t="shared" si="4"/>
        <v>342.35599999999999</v>
      </c>
      <c r="E14" s="21">
        <f>E15+E16+E17</f>
        <v>358.94655899999998</v>
      </c>
      <c r="F14" s="21">
        <f t="shared" ref="F14:H14" si="5">F15+F16+F17</f>
        <v>343.01599999999996</v>
      </c>
      <c r="G14" s="21">
        <f t="shared" si="5"/>
        <v>342.35599999999999</v>
      </c>
      <c r="H14" s="21">
        <f t="shared" si="5"/>
        <v>358.94655899999998</v>
      </c>
    </row>
    <row r="15" spans="1:8" ht="29.25" x14ac:dyDescent="0.25">
      <c r="A15" s="9" t="s">
        <v>32</v>
      </c>
      <c r="B15" s="18" t="s">
        <v>36</v>
      </c>
      <c r="C15" s="21">
        <v>0</v>
      </c>
      <c r="D15" s="21">
        <v>0</v>
      </c>
      <c r="E15" s="21"/>
      <c r="F15" s="21">
        <v>0</v>
      </c>
      <c r="G15" s="21">
        <v>0</v>
      </c>
      <c r="H15" s="21"/>
    </row>
    <row r="16" spans="1:8" ht="43.5" x14ac:dyDescent="0.25">
      <c r="A16" s="9" t="s">
        <v>33</v>
      </c>
      <c r="B16" s="18" t="s">
        <v>37</v>
      </c>
      <c r="C16" s="21">
        <v>162.6</v>
      </c>
      <c r="D16" s="21">
        <v>153.57</v>
      </c>
      <c r="E16" s="22">
        <f>D16*1.1587</f>
        <v>177.94155900000001</v>
      </c>
      <c r="F16" s="21">
        <v>162.6</v>
      </c>
      <c r="G16" s="21">
        <v>153.57</v>
      </c>
      <c r="H16" s="22">
        <f>G16*1.1587</f>
        <v>177.94155900000001</v>
      </c>
    </row>
    <row r="17" spans="1:10" ht="43.5" x14ac:dyDescent="0.25">
      <c r="A17" s="9" t="s">
        <v>34</v>
      </c>
      <c r="B17" s="18" t="s">
        <v>38</v>
      </c>
      <c r="C17" s="21">
        <f t="shared" ref="C17:H17" si="6">C18+C19+C20+C21+C22</f>
        <v>180.416</v>
      </c>
      <c r="D17" s="21">
        <f t="shared" si="6"/>
        <v>188.78599999999997</v>
      </c>
      <c r="E17" s="21">
        <f>E18+E19+E20+E21+E22</f>
        <v>181.00499999999997</v>
      </c>
      <c r="F17" s="21">
        <f t="shared" si="6"/>
        <v>180.416</v>
      </c>
      <c r="G17" s="21">
        <f t="shared" si="6"/>
        <v>188.78599999999997</v>
      </c>
      <c r="H17" s="21">
        <f t="shared" si="6"/>
        <v>181.00499999999997</v>
      </c>
    </row>
    <row r="18" spans="1:10" x14ac:dyDescent="0.25">
      <c r="A18" s="9" t="s">
        <v>35</v>
      </c>
      <c r="B18" s="18" t="s">
        <v>22</v>
      </c>
      <c r="C18" s="21">
        <v>8.6159999999999997</v>
      </c>
      <c r="D18" s="21">
        <v>8.6159999999999997</v>
      </c>
      <c r="E18" s="21">
        <v>8.6159999999999997</v>
      </c>
      <c r="F18" s="21">
        <v>8.6159999999999997</v>
      </c>
      <c r="G18" s="21">
        <v>8.6159999999999997</v>
      </c>
      <c r="H18" s="21">
        <v>8.6159999999999997</v>
      </c>
    </row>
    <row r="19" spans="1:10" ht="29.25" x14ac:dyDescent="0.25">
      <c r="A19" s="9" t="s">
        <v>39</v>
      </c>
      <c r="B19" s="18" t="s">
        <v>23</v>
      </c>
      <c r="C19" s="21">
        <v>151.80000000000001</v>
      </c>
      <c r="D19" s="21">
        <v>155.62</v>
      </c>
      <c r="E19" s="22">
        <f>D19*0.95</f>
        <v>147.839</v>
      </c>
      <c r="F19" s="21">
        <v>151.80000000000001</v>
      </c>
      <c r="G19" s="21">
        <v>155.62</v>
      </c>
      <c r="H19" s="22">
        <f>G19*0.95</f>
        <v>147.839</v>
      </c>
    </row>
    <row r="20" spans="1:10" ht="60" customHeight="1" x14ac:dyDescent="0.25">
      <c r="A20" s="9" t="s">
        <v>40</v>
      </c>
      <c r="B20" s="18" t="s">
        <v>24</v>
      </c>
      <c r="C20" s="21">
        <v>0</v>
      </c>
      <c r="D20" s="21">
        <v>2.29</v>
      </c>
      <c r="E20" s="21">
        <f>D20</f>
        <v>2.29</v>
      </c>
      <c r="F20" s="21">
        <v>0</v>
      </c>
      <c r="G20" s="21">
        <v>2.29</v>
      </c>
      <c r="H20" s="21">
        <f>G20</f>
        <v>2.29</v>
      </c>
    </row>
    <row r="21" spans="1:10" x14ac:dyDescent="0.25">
      <c r="A21" s="9" t="s">
        <v>41</v>
      </c>
      <c r="B21" s="18" t="s">
        <v>25</v>
      </c>
      <c r="C21" s="21">
        <v>0</v>
      </c>
      <c r="D21" s="21">
        <v>0</v>
      </c>
      <c r="E21" s="21"/>
      <c r="F21" s="21">
        <v>0</v>
      </c>
      <c r="G21" s="21">
        <v>0</v>
      </c>
      <c r="H21" s="21"/>
    </row>
    <row r="22" spans="1:10" ht="29.25" x14ac:dyDescent="0.25">
      <c r="A22" s="9" t="s">
        <v>42</v>
      </c>
      <c r="B22" s="18" t="s">
        <v>26</v>
      </c>
      <c r="C22" s="21">
        <v>20</v>
      </c>
      <c r="D22" s="21">
        <v>22.26</v>
      </c>
      <c r="E22" s="22">
        <f>D22</f>
        <v>22.26</v>
      </c>
      <c r="F22" s="21">
        <v>20</v>
      </c>
      <c r="G22" s="21">
        <v>22.26</v>
      </c>
      <c r="H22" s="22">
        <f>G22</f>
        <v>22.26</v>
      </c>
    </row>
    <row r="23" spans="1:10" ht="24" customHeight="1" x14ac:dyDescent="0.25">
      <c r="A23" s="9" t="s">
        <v>43</v>
      </c>
      <c r="B23" s="19" t="s">
        <v>50</v>
      </c>
      <c r="C23" s="21">
        <v>0</v>
      </c>
      <c r="D23" s="21">
        <v>0</v>
      </c>
      <c r="E23" s="21">
        <f t="shared" ref="E23:H23" si="7">E24+E25+E26+E27</f>
        <v>0</v>
      </c>
      <c r="F23" s="21">
        <v>0</v>
      </c>
      <c r="G23" s="21">
        <v>0</v>
      </c>
      <c r="H23" s="21">
        <f t="shared" si="7"/>
        <v>0</v>
      </c>
    </row>
    <row r="24" spans="1:10" x14ac:dyDescent="0.25">
      <c r="A24" s="9" t="s">
        <v>44</v>
      </c>
      <c r="B24" s="18" t="s">
        <v>51</v>
      </c>
      <c r="C24" s="21">
        <v>0</v>
      </c>
      <c r="D24" s="21">
        <v>0</v>
      </c>
      <c r="E24" s="21"/>
      <c r="F24" s="21">
        <v>0</v>
      </c>
      <c r="G24" s="21">
        <v>0</v>
      </c>
      <c r="H24" s="21"/>
    </row>
    <row r="25" spans="1:10" x14ac:dyDescent="0.25">
      <c r="A25" s="9" t="s">
        <v>45</v>
      </c>
      <c r="B25" s="18" t="s">
        <v>52</v>
      </c>
      <c r="C25" s="21">
        <v>0</v>
      </c>
      <c r="D25" s="21">
        <v>0</v>
      </c>
      <c r="E25" s="21"/>
      <c r="F25" s="21">
        <v>0</v>
      </c>
      <c r="G25" s="21">
        <v>0</v>
      </c>
      <c r="H25" s="21"/>
    </row>
    <row r="26" spans="1:10" x14ac:dyDescent="0.25">
      <c r="A26" s="9" t="s">
        <v>46</v>
      </c>
      <c r="B26" s="18" t="s">
        <v>53</v>
      </c>
      <c r="C26" s="21">
        <v>0</v>
      </c>
      <c r="D26" s="21">
        <v>0</v>
      </c>
      <c r="E26" s="21"/>
      <c r="F26" s="21">
        <v>0</v>
      </c>
      <c r="G26" s="21">
        <v>0</v>
      </c>
      <c r="H26" s="21"/>
    </row>
    <row r="27" spans="1:10" ht="43.5" x14ac:dyDescent="0.25">
      <c r="A27" s="9" t="s">
        <v>47</v>
      </c>
      <c r="B27" s="18" t="s">
        <v>54</v>
      </c>
      <c r="C27" s="21">
        <v>0</v>
      </c>
      <c r="D27" s="21">
        <v>0</v>
      </c>
      <c r="E27" s="21"/>
      <c r="F27" s="21">
        <v>0</v>
      </c>
      <c r="G27" s="21">
        <v>0</v>
      </c>
      <c r="H27" s="21"/>
    </row>
    <row r="29" spans="1:10" x14ac:dyDescent="0.25">
      <c r="A29" s="32" t="s">
        <v>68</v>
      </c>
      <c r="B29" s="33"/>
      <c r="G29" s="33" t="s">
        <v>69</v>
      </c>
      <c r="H29" s="33"/>
    </row>
    <row r="30" spans="1:10" x14ac:dyDescent="0.25">
      <c r="B30" s="1" t="s">
        <v>55</v>
      </c>
      <c r="C30" s="1"/>
      <c r="D30" s="1"/>
      <c r="E30" s="1" t="s">
        <v>56</v>
      </c>
      <c r="F30" s="1"/>
      <c r="G30" s="1" t="s">
        <v>57</v>
      </c>
      <c r="H30" s="2"/>
      <c r="I30" s="2"/>
      <c r="J30" s="2"/>
    </row>
    <row r="31" spans="1:10" x14ac:dyDescent="0.25">
      <c r="B31" s="1" t="s">
        <v>58</v>
      </c>
      <c r="C31" s="1"/>
      <c r="D31" s="1"/>
      <c r="E31" s="1"/>
      <c r="F31" s="1"/>
      <c r="G31" s="1"/>
      <c r="H31" s="2"/>
      <c r="I31" s="2"/>
      <c r="J31" s="2"/>
    </row>
    <row r="32" spans="1:10" x14ac:dyDescent="0.25">
      <c r="B32" s="1"/>
      <c r="C32" s="1"/>
      <c r="D32" s="1"/>
      <c r="E32" s="1"/>
      <c r="F32" s="1"/>
      <c r="G32" s="1"/>
      <c r="H32" s="10"/>
      <c r="I32" s="10"/>
      <c r="J32" s="10"/>
    </row>
    <row r="33" spans="2:10" x14ac:dyDescent="0.25">
      <c r="B33" s="1" t="s">
        <v>59</v>
      </c>
      <c r="C33" s="1"/>
      <c r="D33" s="1"/>
      <c r="E33" s="1"/>
      <c r="F33" s="2"/>
      <c r="G33" s="2"/>
      <c r="H33" s="2"/>
      <c r="I33" s="2"/>
      <c r="J33" s="2"/>
    </row>
    <row r="34" spans="2:10" x14ac:dyDescent="0.25">
      <c r="B34" s="1" t="s">
        <v>60</v>
      </c>
      <c r="C34" s="1"/>
      <c r="D34" s="1"/>
      <c r="E34" s="1"/>
      <c r="F34" s="2"/>
      <c r="G34" s="2"/>
      <c r="H34" s="2"/>
      <c r="I34" s="2"/>
      <c r="J34" s="2"/>
    </row>
    <row r="35" spans="2:10" x14ac:dyDescent="0.25">
      <c r="B35" s="1" t="s">
        <v>61</v>
      </c>
      <c r="C35" s="1"/>
      <c r="D35" s="1"/>
      <c r="E35" s="1"/>
      <c r="F35" s="2"/>
      <c r="G35" s="2"/>
      <c r="H35" s="2"/>
      <c r="I35" s="2"/>
      <c r="J35" s="2"/>
    </row>
    <row r="36" spans="2:10" x14ac:dyDescent="0.25">
      <c r="B36" s="11" t="s">
        <v>62</v>
      </c>
      <c r="C36" s="11"/>
      <c r="D36" s="11"/>
      <c r="E36" s="11"/>
      <c r="F36" s="10"/>
      <c r="G36" s="10"/>
      <c r="H36" s="2"/>
      <c r="I36" s="2"/>
      <c r="J36" s="2"/>
    </row>
    <row r="37" spans="2:10" x14ac:dyDescent="0.25">
      <c r="B37" s="11" t="s">
        <v>67</v>
      </c>
      <c r="C37" s="12"/>
      <c r="D37" s="12"/>
      <c r="E37" s="12"/>
      <c r="F37" s="12"/>
      <c r="G37" s="12"/>
      <c r="H37" s="12"/>
      <c r="I37" s="2"/>
      <c r="J37" s="2"/>
    </row>
  </sheetData>
  <mergeCells count="7">
    <mergeCell ref="A29:B29"/>
    <mergeCell ref="G29:H29"/>
    <mergeCell ref="A5:A7"/>
    <mergeCell ref="B5:B7"/>
    <mergeCell ref="B2:H2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8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С1 станд.</vt:lpstr>
      <vt:lpstr>Расходы по С1</vt:lpstr>
      <vt:lpstr>Лист3</vt:lpstr>
      <vt:lpstr>'Расходы по С1'!Область_печати</vt:lpstr>
      <vt:lpstr>'С1 станд.'!Область_печати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exif_MSED_a6bd242d7d2d109cbff0eb545eced872fe1091417fe3ae411c156fb01dfc70bb</dc:description>
  <cp:lastModifiedBy/>
  <dcterms:created xsi:type="dcterms:W3CDTF">2006-09-16T00:00:00Z</dcterms:created>
  <dcterms:modified xsi:type="dcterms:W3CDTF">2019-10-10T03:38:14Z</dcterms:modified>
</cp:coreProperties>
</file>